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<sst xmlns="http://schemas.openxmlformats.org/spreadsheetml/2006/main" count="1950" uniqueCount="269">
  <si>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</si>
  <si>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</si>
  <si>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</si>
  <si>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</si>
  <si>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</si>
  <si>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</si>
  <si>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</si>
  <si>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</si>
  <si>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</si>
  <si>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</si>
  <si>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</si>
  <si>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</si>
  <si>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</si>
  <si>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</si>
  <si>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</si>
  <si>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</si>
  <si>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</si>
  <si>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</si>
  <si>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</si>
  <si>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</si>
  <si>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</si>
  <si>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</si>
  <si>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</si>
  <si>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</si>
  <si>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</si>
  <si>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</si>
  <si>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</si>
  <si>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</si>
  <si>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</si>
  <si>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</si>
  <si>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</si>
  <si>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</si>
  <si>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</si>
  <si>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</si>
  <si>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</si>
  <si>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</si>
  <si>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</si>
  <si>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</si>
  <si>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</si>
  <si>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</si>
  <si>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</si>
  <si>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</si>
  <si>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</si>
  <si>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</si>
  <si>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</si>
  <si>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</si>
  <si>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</si>
  <si>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</si>
  <si>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</si>
  <si>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</si>
  <si>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</si>
  <si>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</si>
  <si>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</si>
  <si>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</si>
  <si>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</si>
  <si>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</si>
  <si>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</si>
  <si>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</si>
  <si>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</si>
  <si>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</si>
  <si>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</si>
  <si>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</si>
  <si>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</si>
  <si>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</si>
  <si>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</si>
  <si>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</si>
  <si>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</si>
  <si>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</si>
  <si>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</si>
  <si>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</si>
  <si>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</si>
  <si>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</si>
  <si>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</si>
  <si>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</si>
  <si>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</si>
  <si>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</si>
  <si>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</si>
  <si>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</si>
  <si>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</si>
  <si>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</si>
  <si>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</si>
  <si>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</si>
  <si>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</si>
  <si>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</si>
  <si>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</si>
  <si>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</si>
  <si>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</si>
  <si>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</si>
  <si>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</si>
  <si>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</si>
  <si>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</si>
  <si>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</si>
  <si>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</si>
  <si>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</si>
  <si>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</si>
  <si>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</si>
  <si>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</si>
  <si>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</si>
  <si>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</si>
  <si>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</si>
  <si>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</si>
  <si>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</si>
  <si>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</si>
  <si>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</si>
  <si>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</si>
  <si>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</si>
  <si>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</si>
  <si>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</si>
  <si>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</si>
  <si>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</si>
  <si>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</si>
  <si>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</si>
  <si>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</si>
  <si>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</si>
  <si>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</si>
  <si>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</si>
  <si>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</si>
  <si>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</si>
  <si>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</si>
  <si>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</si>
  <si>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</si>
  <si>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</si>
  <si>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</si>
  <si>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</si>
  <si>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</si>
  <si>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</si>
  <si>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</si>
  <si>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</si>
  <si>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</si>
  <si>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</si>
  <si>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</si>
  <si>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</si>
  <si>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</si>
  <si>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</si>
  <si>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</si>
  <si>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</si>
  <si>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</si>
  <si>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</si>
  <si>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</si>
  <si>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</si>
  <si>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</si>
  <si>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</si>
  <si>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</si>
  <si>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</si>
  <si>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</si>
  <si>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</si>
  <si>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</si>
  <si>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</si>
  <si>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</si>
  <si>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</si>
  <si>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</si>
  <si>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</si>
  <si>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</si>
  <si>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</si>
  <si>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</si>
  <si>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</si>
  <si>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</si>
  <si>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</si>
  <si>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</si>
  <si>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</si>
  <si>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</si>
  <si>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</si>
  <si>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</si>
  <si>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</si>
  <si>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</si>
  <si>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</si>
  <si>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</si>
  <si>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</si>
  <si>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</si>
  <si>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</si>
  <si>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</si>
  <si>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</si>
  <si>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</si>
  <si>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</si>
  <si>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</si>
  <si>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</si>
  <si>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</si>
  <si>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</si>
  <si>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</si>
  <si>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</si>
  <si>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</si>
  <si>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</si>
  <si>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</si>
  <si>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</si>
  <si>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</si>
  <si>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</si>
  <si>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</si>
  <si>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</si>
  <si>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</si>
  <si>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</si>
  <si>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</si>
  <si>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</si>
  <si>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</si>
  <si>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</si>
  <si>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</si>
  <si>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</si>
  <si>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</si>
  <si>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</si>
  <si>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</si>
  <si>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</si>
  <si>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</si>
  <si>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</si>
  <si>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</si>
  <si>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</si>
  <si>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</si>
  <si>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</si>
  <si>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</si>
  <si>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</si>
  <si>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</si>
  <si>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</si>
  <si>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</si>
  <si>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</si>
  <si>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</si>
  <si>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</si>
  <si>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</si>
  <si>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</si>
  <si>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</si>
  <si>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</si>
  <si>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</si>
  <si>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</si>
  <si>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</si>
  <si>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</si>
  <si>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</si>
  <si>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</si>
  <si>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</si>
  <si>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</si>
  <si>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</si>
  <si>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</si>
  <si>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</si>
  <si>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</si>
  <si>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</si>
  <si>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</si>
  <si>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</si>
  <si>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</si>
  <si>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</si>
  <si>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</si>
  <si>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</si>
  <si>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</si>
  <si>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</si>
  <si>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</si>
  <si>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</si>
  <si>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</si>
  <si>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</si>
  <si>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</si>
  <si>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</si>
  <si>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</si>
  <si>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</si>
  <si>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</si>
  <si>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65YYY</t>
  </si>
  <si>
    <t>66YYY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</si>
  <si>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</si>
  <si>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</si>
  <si>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</si>
  <si>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</si>
  <si>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</si>
  <si>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</si>
  <si>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Vlastiti prihodi</t>
  </si>
  <si>
    <t>Ostali prihodi za posebne namjene</t>
  </si>
  <si>
    <t>31</t>
  </si>
  <si>
    <t>43</t>
  </si>
  <si>
    <t>A1. PRIHODI POSLOVANJA I PRIHODI OD PRODAJE NEFINANCIJSKE IMOVINE</t>
  </si>
  <si>
    <t>52</t>
  </si>
  <si>
    <t>Ostale pomoći</t>
  </si>
  <si>
    <t>56</t>
  </si>
  <si>
    <t>Fondovi EU</t>
  </si>
  <si>
    <t>Sredstva učešća za pomoći</t>
  </si>
  <si>
    <t>64YYY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</si>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</sst>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8" fillId="52" borderId="0" xfId="52" applyFont="1" applyFill="1" applyAlignment="1">
      <alignment horizontal="left" vertical="center"/>
      <protection/>
    </xf>
    <xf numFmtId="0" fontId="15" fillId="52" borderId="0" xfId="52" applyFont="1" applyFill="1" applyAlignment="1">
      <alignment/>
      <protection/>
    </xf>
    <xf numFmtId="0" fontId="13" fillId="52" borderId="0" xfId="0" applyFont="1" applyFill="1" applyAlignment="1">
      <alignment/>
    </xf>
    <xf numFmtId="0" fontId="13" fillId="52" borderId="0" xfId="0" applyFont="1" applyFill="1" applyAlignment="1" applyProtection="1">
      <alignment/>
      <protection locked="0"/>
    </xf>
    <xf numFmtId="0" fontId="13" fillId="52" borderId="0" xfId="0" applyFont="1" applyFill="1" applyAlignment="1" applyProtection="1" quotePrefix="1">
      <alignment/>
      <protection locked="0"/>
    </xf>
    <xf numFmtId="3" fontId="22" fillId="52" borderId="13" xfId="0" applyNumberFormat="1" applyFont="1" applyFill="1" applyBorder="1" applyAlignment="1">
      <alignment horizontal="center" vertical="center" wrapText="1"/>
    </xf>
    <xf numFmtId="3" fontId="22" fillId="52" borderId="13" xfId="62" applyNumberFormat="1" applyFont="1" applyFill="1" applyBorder="1" applyAlignment="1">
      <alignment horizontal="center" vertical="center" wrapText="1"/>
    </xf>
    <xf numFmtId="0" fontId="13" fillId="52" borderId="0" xfId="0" applyFont="1" applyFill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3" fontId="16" fillId="52" borderId="0" xfId="0" applyNumberFormat="1" applyFont="1" applyFill="1" applyBorder="1" applyAlignment="1">
      <alignment horizontal="center" vertical="center" wrapText="1"/>
    </xf>
    <xf numFmtId="3" fontId="12" fillId="52" borderId="0" xfId="0" applyNumberFormat="1" applyFont="1" applyFill="1" applyBorder="1" applyAlignment="1">
      <alignment vertical="top" wrapText="1"/>
    </xf>
    <xf numFmtId="0" fontId="0" fillId="52" borderId="0" xfId="0" applyFill="1" applyAlignment="1">
      <alignment/>
    </xf>
    <xf numFmtId="3" fontId="5" fillId="52" borderId="0" xfId="58" applyNumberFormat="1" applyFont="1" applyFill="1" applyBorder="1">
      <alignment vertical="center"/>
    </xf>
    <xf numFmtId="3" fontId="13" fillId="52" borderId="0" xfId="0" applyNumberFormat="1" applyFont="1" applyFill="1" applyBorder="1" applyAlignment="1" quotePrefix="1">
      <alignment vertical="top" wrapText="1"/>
    </xf>
    <xf numFmtId="3" fontId="13" fillId="52" borderId="0" xfId="0" applyNumberFormat="1" applyFont="1" applyFill="1" applyBorder="1" applyAlignment="1">
      <alignment vertical="top" wrapText="1"/>
    </xf>
    <xf numFmtId="0" fontId="9" fillId="52" borderId="0" xfId="62" applyFill="1" applyBorder="1" quotePrefix="1">
      <alignment horizontal="left" vertical="center" indent="1"/>
    </xf>
    <xf numFmtId="0" fontId="13" fillId="52" borderId="0" xfId="94" applyFill="1" applyBorder="1" applyAlignment="1" quotePrefix="1">
      <alignment horizontal="left" vertical="center" wrapText="1" indent="1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11" fillId="52" borderId="0" xfId="75" applyFill="1" applyBorder="1" quotePrefix="1">
      <alignment horizontal="center" vertical="center"/>
    </xf>
    <xf numFmtId="0" fontId="21" fillId="52" borderId="0" xfId="0" applyFont="1" applyFill="1" applyBorder="1" applyAlignment="1">
      <alignment/>
    </xf>
    <xf numFmtId="3" fontId="12" fillId="52" borderId="0" xfId="0" applyNumberFormat="1" applyFont="1" applyFill="1" applyBorder="1" applyAlignment="1" quotePrefix="1">
      <alignment vertical="top" wrapText="1"/>
    </xf>
    <xf numFmtId="3" fontId="12" fillId="52" borderId="0" xfId="0" applyNumberFormat="1" applyFont="1" applyFill="1" applyBorder="1" applyAlignment="1">
      <alignment vertical="top" wrapText="1"/>
    </xf>
    <xf numFmtId="0" fontId="12" fillId="52" borderId="0" xfId="78" applyFont="1" applyFill="1" applyBorder="1" applyAlignment="1" quotePrefix="1">
      <alignment horizontal="left" vertical="center" wrapText="1" indent="2"/>
    </xf>
    <xf numFmtId="3" fontId="5" fillId="52" borderId="0" xfId="58" applyNumberFormat="1" applyFont="1" applyFill="1" applyBorder="1">
      <alignment vertical="center"/>
    </xf>
    <xf numFmtId="0" fontId="9" fillId="52" borderId="0" xfId="0" applyFont="1" applyFill="1" applyBorder="1" applyAlignment="1">
      <alignment/>
    </xf>
    <xf numFmtId="0" fontId="12" fillId="52" borderId="0" xfId="80" applyFont="1" applyFill="1" applyBorder="1" applyAlignment="1" quotePrefix="1">
      <alignment horizontal="left" vertical="center" wrapText="1" indent="3"/>
    </xf>
    <xf numFmtId="0" fontId="12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19" fillId="52" borderId="0" xfId="82" applyFont="1" applyFill="1" applyBorder="1" applyAlignment="1" quotePrefix="1">
      <alignment horizontal="left" vertical="center" wrapText="1" indent="4"/>
    </xf>
    <xf numFmtId="0" fontId="19" fillId="52" borderId="0" xfId="82" applyFont="1" applyFill="1" applyBorder="1" quotePrefix="1">
      <alignment horizontal="left" vertical="center" wrapText="1"/>
    </xf>
    <xf numFmtId="3" fontId="20" fillId="52" borderId="0" xfId="92" applyNumberFormat="1" applyFont="1" applyFill="1" applyBorder="1">
      <alignment horizontal="right" vertical="center"/>
    </xf>
    <xf numFmtId="0" fontId="12" fillId="52" borderId="0" xfId="0" applyFont="1" applyFill="1" applyAlignment="1">
      <alignment/>
    </xf>
    <xf numFmtId="0" fontId="19" fillId="52" borderId="0" xfId="0" applyFont="1" applyFill="1" applyBorder="1" applyAlignment="1">
      <alignment/>
    </xf>
    <xf numFmtId="0" fontId="13" fillId="52" borderId="0" xfId="0" applyFont="1" applyFill="1" applyAlignment="1">
      <alignment wrapText="1"/>
    </xf>
    <xf numFmtId="0" fontId="18" fillId="52" borderId="0" xfId="52" applyFont="1" applyFill="1" applyAlignment="1">
      <alignment horizontal="center" vertical="center"/>
      <protection/>
    </xf>
    <xf numFmtId="0" fontId="0" fillId="52" borderId="0" xfId="0" applyFill="1" applyAlignment="1">
      <alignment horizontal="center" vertical="center"/>
    </xf>
    <xf numFmtId="0" fontId="15" fillId="52" borderId="0" xfId="53" applyFont="1" applyFill="1" applyAlignment="1">
      <alignment horizontal="center" vertical="center"/>
      <protection/>
    </xf>
    <xf numFmtId="3" fontId="0" fillId="52" borderId="0" xfId="0" applyNumberFormat="1" applyFill="1" applyAlignment="1">
      <alignment horizontal="center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781050</xdr:colOff>
      <xdr:row>8</xdr:row>
      <xdr:rowOff>0</xdr:rowOff>
    </xdr:from>
    <xdr:to>
      <xdr:col>9</xdr:col>
      <xdr:colOff>771525</xdr:colOff>
      <xdr:row>21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781050</xdr:colOff>
      <xdr:row>0</xdr:row>
      <xdr:rowOff>0</xdr:rowOff>
    </xdr:from>
    <xdr:to>
      <xdr:col>6</xdr:col>
      <xdr:colOff>781050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KDCFDB3SKY6Q216QCKAIDYNK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B2ZGVPPZEJ1Z55G88FG0GTRG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H4CFHTJD9SVFF5KP9DA80PAA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XQMI9QCAUCNELZN9IY3G3TQW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ON3G9LWF1RISRQE5C4Q7I6F6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H2E5ES2IXV3L8HK22E7ZJJ8I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XTU6X1WZT24AR6ZT3Y1WCU1P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9GE3E8MEPWSS6NG0V3082YX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Q3LLBWKGRDJ3C7O6C7LZZ6BX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IVD8PKTNT96T43K1IZDBWIMU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7"/>
  <sheetViews>
    <sheetView tabSelected="1" zoomScalePageLayoutView="0" workbookViewId="0" topLeftCell="A1">
      <selection activeCell="A1" sqref="A1:I27"/>
    </sheetView>
  </sheetViews>
  <sheetFormatPr defaultColWidth="9.140625" defaultRowHeight="12.75"/>
  <cols>
    <col min="1" max="1" width="7.57421875" style="28" bestFit="1" customWidth="1"/>
    <col min="2" max="2" width="8.421875" style="28" bestFit="1" customWidth="1"/>
    <col min="3" max="3" width="5.7109375" style="28" customWidth="1"/>
    <col min="4" max="4" width="65.8515625" style="28" bestFit="1" customWidth="1"/>
    <col min="5" max="5" width="58.00390625" style="28" hidden="1" customWidth="1"/>
    <col min="6" max="6" width="69.7109375" style="69" hidden="1" customWidth="1"/>
    <col min="7" max="7" width="20.140625" style="28" customWidth="1"/>
    <col min="8" max="8" width="15.421875" style="28" customWidth="1"/>
    <col min="9" max="9" width="14.574218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ht="20.25" customHeight="1">
      <c r="A1" s="70" t="s">
        <v>206</v>
      </c>
      <c r="B1" s="71"/>
      <c r="C1" s="71"/>
      <c r="D1" s="71"/>
      <c r="E1" s="71"/>
      <c r="F1" s="71"/>
      <c r="G1" s="71"/>
      <c r="H1" s="71"/>
      <c r="I1" s="71"/>
    </row>
    <row r="2" spans="1:6" ht="16.5">
      <c r="A2" s="29"/>
      <c r="F2" s="28"/>
    </row>
    <row r="3" spans="1:9" ht="15.75">
      <c r="A3" s="72" t="s">
        <v>260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30"/>
      <c r="B4" s="31"/>
      <c r="C4" s="31"/>
      <c r="D4" s="31"/>
      <c r="E4" s="31"/>
      <c r="F4" s="31"/>
      <c r="G4" s="32"/>
      <c r="H4" s="32"/>
      <c r="I4" s="32"/>
    </row>
    <row r="5" spans="6:9" ht="12.75">
      <c r="F5" s="28"/>
      <c r="G5" s="33"/>
      <c r="H5" s="33"/>
      <c r="I5" s="33"/>
    </row>
    <row r="6" spans="1:9" s="36" customFormat="1" ht="28.5">
      <c r="A6" s="34" t="s">
        <v>203</v>
      </c>
      <c r="B6" s="34" t="s">
        <v>202</v>
      </c>
      <c r="C6" s="34" t="s">
        <v>208</v>
      </c>
      <c r="D6" s="34" t="s">
        <v>204</v>
      </c>
      <c r="E6" s="35"/>
      <c r="F6" s="35"/>
      <c r="G6" s="35" t="str">
        <f>CONCATENATE("Plan za ",RIGHT(G9,5))</f>
        <v>Plan za 2023.</v>
      </c>
      <c r="H6" s="35" t="str">
        <f>CONCATENATE("Projekcija za ",RIGHT(H9,5))</f>
        <v>Projekcija za 2024.</v>
      </c>
      <c r="I6" s="35" t="str">
        <f>CONCATENATE("Projekcija za ",RIGHT(I9,5))</f>
        <v>Projekcija za 2025.</v>
      </c>
    </row>
    <row r="7" spans="1:9" s="40" customFormat="1" ht="11.25">
      <c r="A7" s="37">
        <v>1</v>
      </c>
      <c r="B7" s="37">
        <v>2</v>
      </c>
      <c r="C7" s="37">
        <v>3</v>
      </c>
      <c r="D7" s="37">
        <v>4</v>
      </c>
      <c r="E7" s="38"/>
      <c r="F7" s="38"/>
      <c r="G7" s="39">
        <v>5</v>
      </c>
      <c r="H7" s="39">
        <v>6</v>
      </c>
      <c r="I7" s="39">
        <v>7</v>
      </c>
    </row>
    <row r="8" spans="1:9" s="40" customFormat="1" ht="12.75">
      <c r="A8" s="41"/>
      <c r="B8" s="41"/>
      <c r="C8" s="41"/>
      <c r="D8" s="42" t="s">
        <v>254</v>
      </c>
      <c r="E8" s="43"/>
      <c r="F8" s="43"/>
      <c r="G8" s="44">
        <f>IF(ISBLANK(List2!B3),"",List2!B3)</f>
        <v>19095708</v>
      </c>
      <c r="H8" s="44">
        <f>IF(ISBLANK(List2!C3),"",List2!C3)</f>
        <v>16620144</v>
      </c>
      <c r="I8" s="44">
        <f>IF(ISBLANK(List2!D3),"",List2!D3)</f>
        <v>7359711</v>
      </c>
    </row>
    <row r="9" spans="1:17" ht="38.25" hidden="1">
      <c r="A9" s="45">
        <f>IF(ISNUMBER(SEARCH("XXX",E9)),LEFT(E9,LEN(E9)-3),"")</f>
      </c>
      <c r="B9" s="46">
        <f>IF(ISNUMBER(SEARCH("YYY",E9)),LEFT(E9,LEN(E9)-3),"")</f>
      </c>
      <c r="C9" s="46">
        <f>IF(ISNUMBER(VALUE(E9)),E9,"")</f>
      </c>
      <c r="D9" s="46">
        <f>IF(ISNUMBER(SEARCH("XXX",E9)),VLOOKUP(CONCATENATE("DRRH/",LEFT(E9,LEN(E9)-3)),List1!A$2:B$100,2,FALSE),IF(ISNUMBER(SEARCH("YYY",E9)),VLOOKUP(CONCATENATE("DRRH/",LEFT(E9,LEN(E9)-3)),List1!C$2:D$100,2,FALSE),F9))</f>
      </c>
      <c r="E9" s="47" t="s">
        <v>190</v>
      </c>
      <c r="F9" s="47" t="s">
        <v>190</v>
      </c>
      <c r="G9" s="48" t="s">
        <v>252</v>
      </c>
      <c r="H9" s="48" t="s">
        <v>207</v>
      </c>
      <c r="I9" s="48" t="s">
        <v>253</v>
      </c>
      <c r="J9" s="49"/>
      <c r="K9" s="49"/>
      <c r="L9" s="49"/>
      <c r="M9" s="49"/>
      <c r="N9" s="49"/>
      <c r="O9" s="50"/>
      <c r="P9" s="50"/>
      <c r="Q9" s="50"/>
    </row>
    <row r="10" spans="1:17" ht="12.75" hidden="1">
      <c r="A10" s="51">
        <f>IF(LEN(TRIM(E10))=1,TRIM(E10),"")</f>
      </c>
      <c r="B10" s="52">
        <f>IF(LEN(TRIM(E10))=2,TRIM(E10),"")</f>
      </c>
      <c r="C10" s="52">
        <f>IF(LEN(TRIM(E10))=3,TRIM(E10),"")</f>
      </c>
      <c r="D10" s="52">
        <f>IF(LEN(TRIM(E10))=4,TRIM(E10),"")</f>
      </c>
      <c r="E10" s="47" t="s">
        <v>209</v>
      </c>
      <c r="F10" s="47" t="s">
        <v>190</v>
      </c>
      <c r="G10" s="53" t="s">
        <v>251</v>
      </c>
      <c r="H10" s="53" t="s">
        <v>251</v>
      </c>
      <c r="I10" s="53" t="s">
        <v>251</v>
      </c>
      <c r="J10" s="54"/>
      <c r="K10" s="54"/>
      <c r="L10" s="49"/>
      <c r="M10" s="49"/>
      <c r="N10" s="49"/>
      <c r="O10" s="50"/>
      <c r="P10" s="50"/>
      <c r="Q10" s="50"/>
    </row>
    <row r="11" spans="1:17" ht="12.75">
      <c r="A11" s="55" t="str">
        <f aca="true" t="shared" si="0" ref="A11:A23">IF(ISNUMBER(SEARCH("XXX",E11)),LEFT(E11,LEN(E11)-3),"")</f>
        <v>6</v>
      </c>
      <c r="B11" s="56">
        <f aca="true" t="shared" si="1" ref="B11:B23">IF(ISNUMBER(SEARCH("YYY",E11)),LEFT(E11,LEN(E11)-3),"")</f>
      </c>
      <c r="C11" s="56">
        <f aca="true" t="shared" si="2" ref="C11:C23">IF(ISNUMBER(VALUE(E11)),E11,"")</f>
      </c>
      <c r="D11" s="56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57" t="s">
        <v>246</v>
      </c>
      <c r="F11" s="57" t="s">
        <v>190</v>
      </c>
      <c r="G11" s="58">
        <v>19095708</v>
      </c>
      <c r="H11" s="58">
        <v>16620144</v>
      </c>
      <c r="I11" s="58">
        <v>7359711</v>
      </c>
      <c r="J11" s="59"/>
      <c r="K11" s="59"/>
      <c r="L11" s="49"/>
      <c r="M11" s="49"/>
      <c r="N11" s="49"/>
      <c r="O11" s="50"/>
      <c r="P11" s="50"/>
      <c r="Q11" s="50"/>
    </row>
    <row r="12" spans="1:17" ht="25.5">
      <c r="A12" s="55">
        <f t="shared" si="0"/>
      </c>
      <c r="B12" s="56" t="str">
        <f t="shared" si="1"/>
        <v>63</v>
      </c>
      <c r="C12" s="56">
        <f t="shared" si="2"/>
      </c>
      <c r="D12" s="56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60" t="s">
        <v>247</v>
      </c>
      <c r="F12" s="60" t="s">
        <v>190</v>
      </c>
      <c r="G12" s="58">
        <v>13615469</v>
      </c>
      <c r="H12" s="58">
        <v>9483974</v>
      </c>
      <c r="I12" s="58">
        <v>1503086</v>
      </c>
      <c r="J12" s="59"/>
      <c r="K12" s="59"/>
      <c r="L12" s="59"/>
      <c r="M12" s="59"/>
      <c r="N12" s="59"/>
      <c r="O12" s="61"/>
      <c r="P12" s="61"/>
      <c r="Q12" s="61"/>
    </row>
    <row r="13" spans="1:17" ht="12.75">
      <c r="A13" s="62">
        <f t="shared" si="0"/>
      </c>
      <c r="B13" s="63">
        <f t="shared" si="1"/>
      </c>
      <c r="C13" s="63" t="str">
        <f t="shared" si="2"/>
        <v>52</v>
      </c>
      <c r="D13" s="63" t="str">
        <f>IF(ISNUMBER(SEARCH("XXX",E13)),VLOOKUP(CONCATENATE("DRRH/",LEFT(E13,LEN(E13)-3)),List1!A$2:B$100,2,FALSE),IF(ISNUMBER(SEARCH("YYY",E13)),VLOOKUP(CONCATENATE("DRRH/",LEFT(E13,LEN(E13)-3)),List1!C$2:D$100,2,FALSE),F13))</f>
        <v>Ostale pomoći</v>
      </c>
      <c r="E13" s="64" t="s">
        <v>261</v>
      </c>
      <c r="F13" s="65" t="s">
        <v>262</v>
      </c>
      <c r="G13" s="66">
        <v>3318</v>
      </c>
      <c r="H13" s="66">
        <v>3318</v>
      </c>
      <c r="I13" s="66">
        <v>3318</v>
      </c>
      <c r="J13" s="54"/>
      <c r="K13" s="54"/>
      <c r="L13" s="59"/>
      <c r="M13" s="59"/>
      <c r="N13" s="59"/>
      <c r="O13" s="61"/>
      <c r="P13" s="61"/>
      <c r="Q13" s="61"/>
    </row>
    <row r="14" spans="1:17" ht="12.75">
      <c r="A14" s="62">
        <f t="shared" si="0"/>
      </c>
      <c r="B14" s="63">
        <f t="shared" si="1"/>
      </c>
      <c r="C14" s="63" t="str">
        <f t="shared" si="2"/>
        <v>56</v>
      </c>
      <c r="D14" s="63" t="str">
        <f>IF(ISNUMBER(SEARCH("XXX",E14)),VLOOKUP(CONCATENATE("DRRH/",LEFT(E14,LEN(E14)-3)),List1!A$2:B$100,2,FALSE),IF(ISNUMBER(SEARCH("YYY",E14)),VLOOKUP(CONCATENATE("DRRH/",LEFT(E14,LEN(E14)-3)),List1!C$2:D$100,2,FALSE),F14))</f>
        <v>Fondovi EU</v>
      </c>
      <c r="E14" s="64" t="s">
        <v>263</v>
      </c>
      <c r="F14" s="65" t="s">
        <v>264</v>
      </c>
      <c r="G14" s="66">
        <v>13612151</v>
      </c>
      <c r="H14" s="66">
        <v>9480656</v>
      </c>
      <c r="I14" s="66">
        <v>1499768</v>
      </c>
      <c r="J14" s="54"/>
      <c r="K14" s="54"/>
      <c r="L14" s="59"/>
      <c r="M14" s="59"/>
      <c r="N14" s="59"/>
      <c r="O14" s="61"/>
      <c r="P14" s="61"/>
      <c r="Q14" s="61"/>
    </row>
    <row r="15" spans="1:17" s="67" customFormat="1" ht="12.75">
      <c r="A15" s="55">
        <f t="shared" si="0"/>
      </c>
      <c r="B15" s="56" t="str">
        <f t="shared" si="1"/>
        <v>64</v>
      </c>
      <c r="C15" s="56">
        <f t="shared" si="2"/>
      </c>
      <c r="D15" s="56" t="str">
        <f>IF(ISNUMBER(SEARCH("XXX",E15)),VLOOKUP(CONCATENATE("DRRH/",LEFT(E15,LEN(E15)-3)),List1!A$2:B$100,2,FALSE),IF(ISNUMBER(SEARCH("YYY",E15)),VLOOKUP(CONCATENATE("DRRH/",LEFT(E15,LEN(E15)-3)),List1!C$2:D$100,2,FALSE),F15))</f>
        <v>Prihodi od imovine</v>
      </c>
      <c r="E15" s="60" t="s">
        <v>266</v>
      </c>
      <c r="F15" s="60" t="s">
        <v>190</v>
      </c>
      <c r="G15" s="58">
        <v>23226</v>
      </c>
      <c r="H15" s="58">
        <v>23492</v>
      </c>
      <c r="I15" s="58">
        <v>23890</v>
      </c>
      <c r="J15" s="59"/>
      <c r="K15" s="59"/>
      <c r="L15" s="59"/>
      <c r="M15" s="59"/>
      <c r="N15" s="59"/>
      <c r="O15" s="61"/>
      <c r="P15" s="61"/>
      <c r="Q15" s="61"/>
    </row>
    <row r="16" spans="1:17" ht="12.75">
      <c r="A16" s="62">
        <f t="shared" si="0"/>
      </c>
      <c r="B16" s="63">
        <f t="shared" si="1"/>
      </c>
      <c r="C16" s="63" t="str">
        <f t="shared" si="2"/>
        <v>43</v>
      </c>
      <c r="D16" s="63" t="str">
        <f>IF(ISNUMBER(SEARCH("XXX",E16)),VLOOKUP(CONCATENATE("DRRH/",LEFT(E16,LEN(E16)-3)),List1!A$2:B$100,2,FALSE),IF(ISNUMBER(SEARCH("YYY",E16)),VLOOKUP(CONCATENATE("DRRH/",LEFT(E16,LEN(E16)-3)),List1!C$2:D$100,2,FALSE),F16))</f>
        <v>Ostali prihodi za posebne namjene</v>
      </c>
      <c r="E16" s="64" t="s">
        <v>259</v>
      </c>
      <c r="F16" s="65" t="s">
        <v>257</v>
      </c>
      <c r="G16" s="66">
        <v>23226</v>
      </c>
      <c r="H16" s="66">
        <v>23492</v>
      </c>
      <c r="I16" s="66">
        <v>23890</v>
      </c>
      <c r="J16" s="54"/>
      <c r="K16" s="54"/>
      <c r="L16" s="59"/>
      <c r="M16" s="59"/>
      <c r="N16" s="59"/>
      <c r="O16" s="61"/>
      <c r="P16" s="61"/>
      <c r="Q16" s="61"/>
    </row>
    <row r="17" spans="1:17" ht="25.5">
      <c r="A17" s="55">
        <f t="shared" si="0"/>
      </c>
      <c r="B17" s="56" t="str">
        <f t="shared" si="1"/>
        <v>65</v>
      </c>
      <c r="C17" s="56">
        <f t="shared" si="2"/>
      </c>
      <c r="D17" s="56" t="str">
        <f>IF(ISNUMBER(SEARCH("XXX",E17)),VLOOKUP(CONCATENATE("DRRH/",LEFT(E17,LEN(E17)-3)),List1!A$2:B$100,2,FALSE),IF(ISNUMBER(SEARCH("YYY",E17)),VLOOKUP(CONCATENATE("DRRH/",LEFT(E17,LEN(E17)-3)),List1!C$2:D$100,2,FALSE),F17))</f>
        <v>Prihodi od upravnih i administrativnih pristojbi, pristojbi po posebnim propisima i naknada</v>
      </c>
      <c r="E17" s="60" t="s">
        <v>248</v>
      </c>
      <c r="F17" s="60" t="s">
        <v>190</v>
      </c>
      <c r="G17" s="58">
        <v>116796</v>
      </c>
      <c r="H17" s="58">
        <v>118123</v>
      </c>
      <c r="I17" s="58">
        <v>119451</v>
      </c>
      <c r="J17" s="59"/>
      <c r="K17" s="59"/>
      <c r="L17" s="59"/>
      <c r="M17" s="59"/>
      <c r="N17" s="59"/>
      <c r="O17" s="61"/>
      <c r="P17" s="61"/>
      <c r="Q17" s="61"/>
    </row>
    <row r="18" spans="1:11" ht="12.75">
      <c r="A18" s="51">
        <f t="shared" si="0"/>
      </c>
      <c r="B18" s="52">
        <f t="shared" si="1"/>
      </c>
      <c r="C18" s="52" t="str">
        <f t="shared" si="2"/>
        <v>43</v>
      </c>
      <c r="D18" s="52" t="str">
        <f>IF(ISNUMBER(SEARCH("XXX",E18)),VLOOKUP(CONCATENATE("DRRH/",LEFT(E18,LEN(E18)-3)),List1!A$2:B$100,2,FALSE),IF(ISNUMBER(SEARCH("YYY",E18)),VLOOKUP(CONCATENATE("DRRH/",LEFT(E18,LEN(E18)-3)),List1!C$2:D$100,2,FALSE),F18))</f>
        <v>Ostali prihodi za posebne namjene</v>
      </c>
      <c r="E18" s="64" t="s">
        <v>259</v>
      </c>
      <c r="F18" s="65" t="s">
        <v>257</v>
      </c>
      <c r="G18" s="66">
        <v>116796</v>
      </c>
      <c r="H18" s="66">
        <v>118123</v>
      </c>
      <c r="I18" s="66">
        <v>119451</v>
      </c>
      <c r="J18" s="68"/>
      <c r="K18" s="68"/>
    </row>
    <row r="19" spans="1:11" ht="25.5">
      <c r="A19" s="55">
        <f t="shared" si="0"/>
      </c>
      <c r="B19" s="56" t="str">
        <f t="shared" si="1"/>
        <v>66</v>
      </c>
      <c r="C19" s="56">
        <f t="shared" si="2"/>
      </c>
      <c r="D19" s="56" t="str">
        <f>IF(ISNUMBER(SEARCH("XXX",E19)),VLOOKUP(CONCATENATE("DRRH/",LEFT(E19,LEN(E19)-3)),List1!A$2:B$100,2,FALSE),IF(ISNUMBER(SEARCH("YYY",E19)),VLOOKUP(CONCATENATE("DRRH/",LEFT(E19,LEN(E19)-3)),List1!C$2:D$100,2,FALSE),F19))</f>
        <v>Prihodi od prodaje proizvoda i robe te pruženih usluga i prihodi od donacija</v>
      </c>
      <c r="E19" s="60" t="s">
        <v>249</v>
      </c>
      <c r="F19" s="60" t="s">
        <v>190</v>
      </c>
      <c r="G19" s="58">
        <v>3300</v>
      </c>
      <c r="H19" s="58">
        <v>6500</v>
      </c>
      <c r="I19" s="58">
        <v>7000</v>
      </c>
      <c r="J19" s="61"/>
      <c r="K19" s="61"/>
    </row>
    <row r="20" spans="1:11" ht="12.75">
      <c r="A20" s="51">
        <f t="shared" si="0"/>
      </c>
      <c r="B20" s="52">
        <f t="shared" si="1"/>
      </c>
      <c r="C20" s="52" t="str">
        <f t="shared" si="2"/>
        <v>31</v>
      </c>
      <c r="D20" s="52" t="str">
        <f>IF(ISNUMBER(SEARCH("XXX",E20)),VLOOKUP(CONCATENATE("DRRH/",LEFT(E20,LEN(E20)-3)),List1!A$2:B$100,2,FALSE),IF(ISNUMBER(SEARCH("YYY",E20)),VLOOKUP(CONCATENATE("DRRH/",LEFT(E20,LEN(E20)-3)),List1!C$2:D$100,2,FALSE),F20))</f>
        <v>Vlastiti prihodi</v>
      </c>
      <c r="E20" s="64" t="s">
        <v>258</v>
      </c>
      <c r="F20" s="65" t="s">
        <v>256</v>
      </c>
      <c r="G20" s="66">
        <v>3300</v>
      </c>
      <c r="H20" s="66">
        <v>6500</v>
      </c>
      <c r="I20" s="66">
        <v>7000</v>
      </c>
      <c r="J20" s="68"/>
      <c r="K20" s="68"/>
    </row>
    <row r="21" spans="1:11" ht="12.75">
      <c r="A21" s="55">
        <f t="shared" si="0"/>
      </c>
      <c r="B21" s="56" t="str">
        <f t="shared" si="1"/>
        <v>67</v>
      </c>
      <c r="C21" s="56">
        <f t="shared" si="2"/>
      </c>
      <c r="D21" s="56" t="str">
        <f>IF(ISNUMBER(SEARCH("XXX",E21)),VLOOKUP(CONCATENATE("DRRH/",LEFT(E21,LEN(E21)-3)),List1!A$2:B$100,2,FALSE),IF(ISNUMBER(SEARCH("YYY",E21)),VLOOKUP(CONCATENATE("DRRH/",LEFT(E21,LEN(E21)-3)),List1!C$2:D$100,2,FALSE),F21))</f>
        <v>Prihodi iz proračuna</v>
      </c>
      <c r="E21" s="60" t="s">
        <v>250</v>
      </c>
      <c r="F21" s="60" t="s">
        <v>190</v>
      </c>
      <c r="G21" s="58">
        <v>5336917</v>
      </c>
      <c r="H21" s="58">
        <v>6988055</v>
      </c>
      <c r="I21" s="58">
        <v>5706284</v>
      </c>
      <c r="J21" s="61"/>
      <c r="K21" s="61"/>
    </row>
    <row r="22" spans="1:11" ht="12.75">
      <c r="A22" s="51">
        <f t="shared" si="0"/>
      </c>
      <c r="B22" s="52">
        <f t="shared" si="1"/>
      </c>
      <c r="C22" s="52" t="str">
        <f t="shared" si="2"/>
        <v>11</v>
      </c>
      <c r="D22" s="52" t="str">
        <f>IF(ISNUMBER(SEARCH("XXX",E22)),VLOOKUP(CONCATENATE("DRRH/",LEFT(E22,LEN(E22)-3)),List1!A$2:B$100,2,FALSE),IF(ISNUMBER(SEARCH("YYY",E22)),VLOOKUP(CONCATENATE("DRRH/",LEFT(E22,LEN(E22)-3)),List1!C$2:D$100,2,FALSE),F22))</f>
        <v>Opći prihodi i primici</v>
      </c>
      <c r="E22" s="64" t="s">
        <v>154</v>
      </c>
      <c r="F22" s="65" t="s">
        <v>255</v>
      </c>
      <c r="G22" s="66">
        <v>4058572</v>
      </c>
      <c r="H22" s="66">
        <v>5308249</v>
      </c>
      <c r="I22" s="66">
        <v>5418275</v>
      </c>
      <c r="J22" s="68"/>
      <c r="K22" s="68"/>
    </row>
    <row r="23" spans="1:11" ht="12.75">
      <c r="A23" s="51">
        <f t="shared" si="0"/>
      </c>
      <c r="B23" s="52">
        <f t="shared" si="1"/>
      </c>
      <c r="C23" s="52" t="str">
        <f t="shared" si="2"/>
        <v>12</v>
      </c>
      <c r="D23" s="52" t="str">
        <f>IF(ISNUMBER(SEARCH("XXX",E23)),VLOOKUP(CONCATENATE("DRRH/",LEFT(E23,LEN(E23)-3)),List1!A$2:B$100,2,FALSE),IF(ISNUMBER(SEARCH("YYY",E23)),VLOOKUP(CONCATENATE("DRRH/",LEFT(E23,LEN(E23)-3)),List1!C$2:D$100,2,FALSE),F23))</f>
        <v>Sredstva učešća za pomoći</v>
      </c>
      <c r="E23" s="64" t="s">
        <v>150</v>
      </c>
      <c r="F23" s="65" t="s">
        <v>265</v>
      </c>
      <c r="G23" s="66">
        <v>1278345</v>
      </c>
      <c r="H23" s="66">
        <v>1679806</v>
      </c>
      <c r="I23" s="66">
        <v>288009</v>
      </c>
      <c r="J23" s="68"/>
      <c r="K23" s="68"/>
    </row>
    <row r="26" spans="7:9" ht="12.75">
      <c r="G26" s="73" t="s">
        <v>267</v>
      </c>
      <c r="H26" s="73"/>
      <c r="I26" s="73"/>
    </row>
    <row r="27" spans="7:9" ht="12.75">
      <c r="G27" s="73" t="s">
        <v>268</v>
      </c>
      <c r="H27" s="73"/>
      <c r="I27" s="73"/>
    </row>
  </sheetData>
  <sheetProtection/>
  <mergeCells count="4">
    <mergeCell ref="A1:I1"/>
    <mergeCell ref="A3:I3"/>
    <mergeCell ref="G26:I26"/>
    <mergeCell ref="G27:I27"/>
  </mergeCells>
  <printOptions/>
  <pageMargins left="0.1968503937007874" right="0.1968503937007874" top="0.35433070866141736" bottom="0.4330708661417323" header="0.1968503937007874" footer="0.2362204724409449"/>
  <pageSetup fitToHeight="0" fitToWidth="1" horizontalDpi="600" verticalDpi="600" orientation="landscape" paperSize="9" scale="61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187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252</v>
      </c>
      <c r="C1" s="23" t="s">
        <v>207</v>
      </c>
      <c r="D1" s="23" t="s">
        <v>253</v>
      </c>
    </row>
    <row r="2" spans="1:4" ht="12.75">
      <c r="A2" s="26" t="s">
        <v>190</v>
      </c>
      <c r="B2" s="21" t="s">
        <v>251</v>
      </c>
      <c r="C2" s="21" t="s">
        <v>251</v>
      </c>
      <c r="D2" s="21" t="s">
        <v>251</v>
      </c>
    </row>
    <row r="3" spans="1:4" ht="51">
      <c r="A3" s="22" t="s">
        <v>254</v>
      </c>
      <c r="B3" s="19">
        <v>19095708</v>
      </c>
      <c r="C3" s="19">
        <v>16620144</v>
      </c>
      <c r="D3" s="19">
        <v>7359711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PC OLIVARI</cp:lastModifiedBy>
  <cp:lastPrinted>2022-10-17T07:38:09Z</cp:lastPrinted>
  <dcterms:created xsi:type="dcterms:W3CDTF">2003-05-28T14:27:38Z</dcterms:created>
  <dcterms:modified xsi:type="dcterms:W3CDTF">2022-10-17T07:38:47Z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